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s02\documentos\Compras\OC 2022\SOC 2900 - Cancelación de Deudas\2- RESO 436-22 - COMPULSA Y C.PUB 2-22 - MEDICAMENTOS Y DESCARTABLES T8041\2- CONCURSO PUB 2-22 70%\Papeles de Trabajo\"/>
    </mc:Choice>
  </mc:AlternateContent>
  <xr:revisionPtr revIDLastSave="0" documentId="8_{6004EE62-125F-49F8-B88A-A8E52074D1BA}" xr6:coauthVersionLast="47" xr6:coauthVersionMax="47" xr10:uidLastSave="{00000000-0000-0000-0000-000000000000}"/>
  <bookViews>
    <workbookView xWindow="-108" yWindow="-108" windowWidth="23256" windowHeight="12576" tabRatio="500" xr2:uid="{00000000-000D-0000-FFFF-FFFF00000000}"/>
  </bookViews>
  <sheets>
    <sheet name="Hoja1"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72" i="5" l="1"/>
  <c r="D69" i="5"/>
  <c r="D68" i="5"/>
  <c r="D33" i="5"/>
  <c r="D10" i="5"/>
  <c r="G25" i="5" l="1"/>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24" i="5"/>
  <c r="D76" i="5"/>
  <c r="D75" i="5"/>
  <c r="D74" i="5"/>
  <c r="D73" i="5"/>
  <c r="D67" i="5"/>
  <c r="D66" i="5"/>
  <c r="D65" i="5"/>
  <c r="D64" i="5"/>
  <c r="D63" i="5"/>
  <c r="D62" i="5"/>
  <c r="D61" i="5"/>
  <c r="D60" i="5"/>
  <c r="D59" i="5"/>
  <c r="D58" i="5"/>
  <c r="D57" i="5"/>
  <c r="D56" i="5"/>
  <c r="D55" i="5"/>
  <c r="D54" i="5"/>
  <c r="D53" i="5"/>
  <c r="D52" i="5"/>
  <c r="D51" i="5"/>
  <c r="D49" i="5"/>
  <c r="D48" i="5"/>
  <c r="D47" i="5"/>
  <c r="D45" i="5"/>
  <c r="D44" i="5"/>
  <c r="D43" i="5"/>
  <c r="D42" i="5"/>
  <c r="D41" i="5"/>
  <c r="D39" i="5"/>
  <c r="D37" i="5"/>
  <c r="D36" i="5"/>
  <c r="D35" i="5"/>
  <c r="D34" i="5"/>
  <c r="D32" i="5"/>
  <c r="D31" i="5"/>
  <c r="D30" i="5"/>
  <c r="D29" i="5"/>
  <c r="D28" i="5"/>
  <c r="D27" i="5"/>
  <c r="D25" i="5"/>
  <c r="D16" i="5"/>
  <c r="D15" i="5"/>
  <c r="D14" i="5"/>
  <c r="D13" i="5"/>
  <c r="D12" i="5"/>
  <c r="D11" i="5"/>
  <c r="D9" i="5"/>
  <c r="D8" i="5"/>
  <c r="G77" i="5" l="1"/>
  <c r="D3" i="5"/>
  <c r="G20" i="5"/>
  <c r="G19" i="5"/>
  <c r="G18" i="5"/>
  <c r="G17" i="5"/>
  <c r="G16" i="5"/>
  <c r="G15" i="5"/>
  <c r="G14" i="5"/>
  <c r="G13" i="5"/>
  <c r="G12" i="5"/>
  <c r="G11" i="5"/>
  <c r="G10" i="5"/>
  <c r="G9" i="5"/>
  <c r="G8" i="5"/>
  <c r="G7" i="5"/>
  <c r="G6" i="5"/>
  <c r="G5" i="5"/>
  <c r="G4" i="5"/>
  <c r="G3" i="5"/>
  <c r="G21" i="5" l="1"/>
  <c r="G78" i="5" s="1"/>
</calcChain>
</file>

<file path=xl/sharedStrings.xml><?xml version="1.0" encoding="utf-8"?>
<sst xmlns="http://schemas.openxmlformats.org/spreadsheetml/2006/main" count="155" uniqueCount="97">
  <si>
    <t>MEDICAMENTOS</t>
  </si>
  <si>
    <t>PRECIO UNITARIO</t>
  </si>
  <si>
    <t>ACIDO VALPROICO  400mg comp.</t>
  </si>
  <si>
    <t>COMPRIMIDOS</t>
  </si>
  <si>
    <t>ACIDO VALPROICO 250 mg /5 ml - JARABE x 120 ml – FCO</t>
  </si>
  <si>
    <t>JARABE</t>
  </si>
  <si>
    <t>AMOXICILINA CLAVULANICO (Amoxicilina 250 mg - Clavulanico,acido 62,50 mg)  - SUSPENSION ORAL x 90 ml - FCO</t>
  </si>
  <si>
    <t>AMOXICILINA CLAVULANICO (Amoxicilina 500 mg - Clavulanico,acido 125 mg - COMPRIMIDOS - )COMP</t>
  </si>
  <si>
    <t>AMOXICILINA 500 MG</t>
  </si>
  <si>
    <t>AMPICILINA SODICA  1g f/a (Ampicilina 1000 mg - POLVO LIOFILIZADO PARA INYECTABLES FCO AMP – F)</t>
  </si>
  <si>
    <t>FCO. AMPOLLAS</t>
  </si>
  <si>
    <t>AZITROMICINA  500mg COMP</t>
  </si>
  <si>
    <t>BACLOFENO 10mg comp</t>
  </si>
  <si>
    <t>BETAMETASONA  (Betametasona,acetato 3 mg /1 ml - Betametasona,fosfato 3 mg /1 ml - SOLUCION INYECTABLE INTRAMUSCULAR x 2 ml -) AMP</t>
  </si>
  <si>
    <t>AMPOLLAS</t>
  </si>
  <si>
    <t>BIPERIDENO  (Biperideno, clorhidrato 2 mg – COMPRIMIDOS) - COMP</t>
  </si>
  <si>
    <t>COMRIMIDOS</t>
  </si>
  <si>
    <t xml:space="preserve">CEFALEXINA 500MG  </t>
  </si>
  <si>
    <t>CEFAZOLINA  SODICA 1G F/A</t>
  </si>
  <si>
    <t xml:space="preserve">CEFTRIAXONA (Ceftriaxona  Sodica 1 grs - POLVO LIOFILIZADO PARA INYECTABLES)  FCO AMP </t>
  </si>
  <si>
    <t>DEXAMETASONA (Dexametasona 0,50 mg ) COMPRIMIDOS</t>
  </si>
  <si>
    <t>DEXAMETASONA 8MG AMPOLLAS x 2ML</t>
  </si>
  <si>
    <t>DIAZEPAN  (Diazepam 10 mg - SOLUCION INYECTABLE I.M/I.V/S.C x 2 ml - )AMP</t>
  </si>
  <si>
    <t xml:space="preserve">DIAZEPAN 10 MG </t>
  </si>
  <si>
    <t xml:space="preserve">DICLOFENAC 75 MG </t>
  </si>
  <si>
    <t>DICLOFENAC 75 MG.X 3 ML. AMP</t>
  </si>
  <si>
    <t>DIFENHIDRAMINA 10 MG/ ML AMP</t>
  </si>
  <si>
    <t>DIFENHIDRAMINA  (Difenhidramina 50 mg -) COMPRIMIDOS</t>
  </si>
  <si>
    <t>DIPIRONA (Dipirona 2,50 grs - SOLUCION INYECTABLE INTRAVENOSA x 5 ml ) AMP</t>
  </si>
  <si>
    <t xml:space="preserve">FENITOINA (Fenitoina 100 mg )- CAPSULAS - </t>
  </si>
  <si>
    <t>CAPSULAS</t>
  </si>
  <si>
    <t>FENOBARBITAL 100MG  COMP</t>
  </si>
  <si>
    <t>FENOBARBITAL 15MG COMP</t>
  </si>
  <si>
    <t>FENOBARBITAL 200MG  AMP</t>
  </si>
  <si>
    <t>FUROSEMIDA 40 MG COMP</t>
  </si>
  <si>
    <t>FUROSEMIDA (Furosemida 20 mg - SOLUCION INYECTABLE INTRAVENOSA x 2 ml -) AMP</t>
  </si>
  <si>
    <t xml:space="preserve">HIERRO + ACIDO FOLICO (Folico,acido 0,35 mg - Hierro,sulfato 525 mg) - COMPRIMIDOS - </t>
  </si>
  <si>
    <t>HIOSCINA (Hioscina,butilbromuro 20 mg - SOLUCION INYECTABLE I.M/I.V/S.C x 1 ml) - AMP</t>
  </si>
  <si>
    <t>IBUPROFENO 400MG COMP.</t>
  </si>
  <si>
    <t>LOSARTAN 50 MG  COMP,</t>
  </si>
  <si>
    <t>METOCLOPRAMIDA  (Metoclopramida Clorhidrato 10 mg - SOLUCION INYECTABLE INTRAVENOSA x 2 ml)</t>
  </si>
  <si>
    <t>OCITOCINA 10 MG AMP.</t>
  </si>
  <si>
    <t>PARACETAMOL 500MG COMP</t>
  </si>
  <si>
    <t>PENICILINA G BENZATINICA 1200000 UI F/A</t>
  </si>
  <si>
    <t>FCO AMPOLLA</t>
  </si>
  <si>
    <t>RANITIDINA (Ranitidina 50 mg - SOLUCION INYECTABLE I.V/I.M x 5 ml -) AMP</t>
  </si>
  <si>
    <t>RISPERIDONA 3 MG COMP.</t>
  </si>
  <si>
    <t>SALBUTAMOL (Salbutamol 100 mcg /1 dosis - SOLUCION EN AEROSOL x 200 dosis - )AEROSOL</t>
  </si>
  <si>
    <t>AEROSOL</t>
  </si>
  <si>
    <t>SULFAMETOXAZOL  (Sulfametoxazol 160 mg - Trimetoprima 800 mg - COMPRIMIDOS - )COMP</t>
  </si>
  <si>
    <t>SULFAMETOXAZOL + TRIMETOPRINA (ulfametoxazol 200 mg - Trimetoprima 40 mg - JARABE x 60 ml – FCO)</t>
  </si>
  <si>
    <t>ACIDO FOLICO 5 MG COMP</t>
  </si>
  <si>
    <t>AMPICILINA+SULBACTAM (Ampicilina 1000 mg - Sulbactam 500 mg - POLVO LIOFILIZADO PARA INYECTABLES FCO AMP)</t>
  </si>
  <si>
    <t>CIPROFLOXACINA 500 MG COMP</t>
  </si>
  <si>
    <t>CIPROFLOXACINA  200 MG (Ciprofloxacina 200 mg - SOLUCION INYECTABLE INTRAVENOSA x 100 ml -) SACHET</t>
  </si>
  <si>
    <t>SACHET</t>
  </si>
  <si>
    <t xml:space="preserve">CLINDAMICINA (Clindamicina 300 mg )- CAPSULAS - </t>
  </si>
  <si>
    <t>IBUPROFENO  (Ibuprofeno 2 % - JARABE PEDIATRICO x 100 ml - )FCO</t>
  </si>
  <si>
    <t>METRONIDAZOL 500MG COMP</t>
  </si>
  <si>
    <t>METRONIDAZOL (Metronidazol 125 mg /5 ml - SUSPENSION ORAL x 120 ml - )FCO</t>
  </si>
  <si>
    <t>METRONIDAZOL (Metronidazol 500 mg - SOLUCION INYECTABLE INTRAVENOSA x 100 ml - )SACHET</t>
  </si>
  <si>
    <t>OMEPRAZOL 20 MG CAPSULAS</t>
  </si>
  <si>
    <t>PENICILINA G BENZATINICA 2400000 UI F/A</t>
  </si>
  <si>
    <t>GASA RECTILINEA  Y UNIFORME  FA 6  EDICION  ( 22 GRS A 36 GRS / MT 2 ) X PIEZA 1-1,5 kg</t>
  </si>
  <si>
    <t>GASA PARA CURACIONES 7,5 X 7,5  CM CON 4 CAPAS DE TELA POLYESTER 33% Y VISCOSA 67% DE 30 GR/M2, BOLSA X 200 UNIDADES</t>
  </si>
  <si>
    <t>GASA 10X10 CM, HILADO 30/1, MIN 18 HILOS/MT2 CAPA SIMPLE POR 1 KG. (GASA DOBLE TUBULAR HIDROFILA EN PAÑOS 20X40CM DOBLADILLA A 10X10CM 2 CAPAS SIMPLE . CUMPL FNA 6 ED+IRAM 7782. CADA GASA 5GR MIN 20 UNI/KG</t>
  </si>
  <si>
    <t>GASA 20X40 CM, HILADO 30/1, SULFILADA 4 CAPAS 12GRS.PRES POR 1 KG. (GASA DOBLE TUBULAR USO MEDICINAL EN PAÑOS 20X40 CM SULFILADA 3 COSTADOS. CUMPL FNA 6 ED+IRAM 7782.CADA GASA 12 GRS NO MENOS 85 UNI/KG</t>
  </si>
  <si>
    <t>SOL FISIOLOGICA SACHET X 500 ML</t>
  </si>
  <si>
    <t>PAPEL GRADO MEDICO 60 GRS/MT2 APTO PARA ESTERILIZAR POR CALOR HUMEDO, SECO U OXIDO DE ETILENO, BARRERA BIOLOGICA DE 1,20 X 1,20 M ACONDICIONADO EN RESMA DE 20 KG. DEBE CUMPLIR NORMAS IRAM</t>
  </si>
  <si>
    <t>TAPAS P/ CATETER ENDOVENOSO</t>
  </si>
  <si>
    <t>ALCOHOL ETILICO PARA USO MEDICINAL 96% SEGUN F.A. IV EDICION. ENVASE X 1000 ML</t>
  </si>
  <si>
    <t>CEPILLO QUIRURGICO DESCARTABLE, ESTERIL, ATOXICO. MATERIAL APTO PARA USO MEDICINAL DE UN LADO CERDAS PLASTICAS CORTAS, FIRMES ADECUADAS PARA LAVADO DE UÑAS. DEL OTRO LADO ESPONJA APTA PARA LAVADO DE PIEL.</t>
  </si>
  <si>
    <t>HOJA DE BISTURI DE ACERO INOXIDABLE DESCARTABLE, ESTERIL, APIROGENO, ENVASADO INDIVIDUAL Y HERMETICAMENTE EN SOBRES DE ALUMINIO CALIBRE Nº24 X UNIDAD.</t>
  </si>
  <si>
    <t>SONDA DE PVC  NASOGASTRICA ESTERIL APIROGENA ATOXICA SILICONADA DIAM EXT 2.6 MM 105 CM TIPO K 30</t>
  </si>
  <si>
    <t>SONDA DE PVC  NASOGASTRICA ESTERIL APIROGENA ATOXICA SILICONADA DIAM EXT 4.0 MM 12 FR TIPO K 31</t>
  </si>
  <si>
    <t>SONDA DE PVC  NASOGASTRICA ESTERIL APIROGENA ATOXICA SILICONADA DIAM EXT 2.0 MM 45 CM TIPO K 33</t>
  </si>
  <si>
    <t>SONDA FOLEY DE LATEX Nº 14 DOBLE VIA</t>
  </si>
  <si>
    <t>APOSITO HOSPITALARIO 10 X 20 CMS X 12 GRS, CONFECCIONADO CON GASA TUBULAR Y ALGODOON HIDROFILO QUE CUMPLA FNA 6 ED Y NORMAS IRAM 7782</t>
  </si>
  <si>
    <t>CATETER P/PERFUSION DE RESINA ANTIADHERENTE ESTERIL APIROGENO RADIOPACO DIAM INTERNO 0,55 MM DIAM EXTERNO 0,8 MM LONG.19 MM N 24 TIPO JELCO</t>
  </si>
  <si>
    <t>CATETER P/PERFUSION DE RESINA ANTIADHERENTE ESTERIL APIROGENO RADIOPACO DIAM INTERNO 0,6 MM DIAM EXTERNO 0,9 MM LONG.51 MM Nº 22 *TIPO JELCO*</t>
  </si>
  <si>
    <t>SOL DEXTROSA AL 5 % SACHET X 500 ML</t>
  </si>
  <si>
    <t>RENGLON</t>
  </si>
  <si>
    <t>DESCARTABLES</t>
  </si>
  <si>
    <t>DESCRIPCION Y PRESENTACION</t>
  </si>
  <si>
    <t>CLINDAMICINA (Clindamicina 600 mg - SOLUCION INYECTABLE INTRAVENOSA x 4 ml - )AMP</t>
  </si>
  <si>
    <t>NOMBRE COMERCIAL</t>
  </si>
  <si>
    <t xml:space="preserve">N° DE CERTIFICADO </t>
  </si>
  <si>
    <t xml:space="preserve">OBSERVACIONES </t>
  </si>
  <si>
    <t>PRD. ALTERNATIVO (SI o NO)</t>
  </si>
  <si>
    <t>PLAZO DE ENTREGA</t>
  </si>
  <si>
    <t>VENCIMIENTO (de corresponder)</t>
  </si>
  <si>
    <t>CANTIDAD REQUERIDA</t>
  </si>
  <si>
    <t>CANTIDAD COTIZADA</t>
  </si>
  <si>
    <t>MONTO TOTAL</t>
  </si>
  <si>
    <t>VIGENCIA CERTIFICADO</t>
  </si>
  <si>
    <t>LABORATORIO / MARCA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</si>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</sst>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d/mm/yy;@"/>
  </numFmts>
  <fonts count="7" x14ac:knownFonts="1">
    <font>
      <sz val="11"/>
      <color rgb="FF000000"/>
      <name val="Calibri"/>
      <family val="2"/>
      <charset val="1"/>
    </font>
    <font>
      <sz val="10"/>
      <name val="Arial"/>
    </font>
    <font>
      <b/>
      <sz val="9"/>
      <name val="Tahoma"/>
      <family val="2"/>
    </font>
    <font>
      <b/>
      <sz val="9"/>
      <color indexed="8"/>
      <name val="Tahoma"/>
      <family val="2"/>
    </font>
    <font>
      <sz val="9"/>
      <color rgb="FF000000"/>
      <name val="Tahoma"/>
      <family val="2"/>
    </font>
    <font>
      <sz val="9"/>
      <name val="Tahoma"/>
      <family val="2"/>
    </font>
    <font>
      <b/>
      <sz val="11"/>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Border="0" applyAlignment="0" applyProtection="0"/>
  </cellStyleXfs>
  <cellXfs count="39">
    <xf numFmtId="0" fontId="0" fillId="0" borderId="0" xfId="0"/>
    <xf numFmtId="164" fontId="1" fillId="0" borderId="1" xfId="1" applyNumberFormat="1" applyBorder="1" applyAlignment="1">
      <alignment vertical="center"/>
    </xf>
    <xf numFmtId="164" fontId="2"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64" fontId="5" fillId="0" borderId="1" xfId="1" applyNumberFormat="1"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xf numFmtId="0" fontId="5" fillId="0" borderId="2" xfId="0" applyFont="1" applyBorder="1" applyAlignment="1">
      <alignment horizontal="center" vertical="center"/>
    </xf>
    <xf numFmtId="0" fontId="5" fillId="0" borderId="3" xfId="0" applyFont="1" applyBorder="1" applyAlignment="1">
      <alignment horizontal="left" vertical="center" wrapText="1"/>
    </xf>
    <xf numFmtId="0" fontId="4" fillId="0" borderId="3" xfId="0" applyFont="1" applyBorder="1"/>
    <xf numFmtId="0" fontId="4" fillId="0" borderId="4" xfId="0" applyFont="1" applyBorder="1"/>
    <xf numFmtId="43" fontId="1" fillId="0" borderId="1" xfId="1" applyBorder="1" applyAlignment="1">
      <alignment vertical="center"/>
    </xf>
    <xf numFmtId="43" fontId="1" fillId="0" borderId="3" xfId="1" applyBorder="1" applyAlignment="1">
      <alignment vertical="center"/>
    </xf>
    <xf numFmtId="0" fontId="0" fillId="0" borderId="0" xfId="0" applyAlignment="1">
      <alignment wrapText="1"/>
    </xf>
    <xf numFmtId="164" fontId="0" fillId="0" borderId="0" xfId="0" applyNumberFormat="1"/>
    <xf numFmtId="164" fontId="6" fillId="0" borderId="1" xfId="0" applyNumberFormat="1" applyFont="1" applyBorder="1"/>
    <xf numFmtId="4" fontId="2" fillId="0" borderId="1" xfId="1" applyNumberFormat="1" applyFont="1" applyBorder="1" applyAlignment="1">
      <alignment horizontal="center" vertical="center" wrapText="1"/>
    </xf>
    <xf numFmtId="4" fontId="1" fillId="0" borderId="1" xfId="1" applyNumberFormat="1" applyBorder="1" applyAlignment="1">
      <alignment vertical="center"/>
    </xf>
    <xf numFmtId="4" fontId="1" fillId="0" borderId="3" xfId="1" applyNumberFormat="1" applyBorder="1" applyAlignment="1">
      <alignment vertical="center"/>
    </xf>
    <xf numFmtId="4" fontId="5" fillId="0" borderId="1" xfId="1" applyNumberFormat="1" applyFont="1" applyBorder="1" applyAlignment="1">
      <alignment vertical="center"/>
    </xf>
    <xf numFmtId="4" fontId="0" fillId="0" borderId="0" xfId="0" applyNumberFormat="1"/>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64" fontId="5" fillId="3" borderId="1" xfId="1" applyNumberFormat="1" applyFont="1" applyFill="1" applyBorder="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85264-B95A-4770-91C5-2BB771C301B1}">
  <dimension ref="A1:O78"/>
  <sheetViews>
    <sheetView tabSelected="1" topLeftCell="A16" workbookViewId="0">
      <selection activeCell="D24" sqref="D24"/>
    </sheetView>
  </sheetViews>
  <sheetFormatPr baseColWidth="10" defaultRowHeight="14.4" x14ac:dyDescent="0.3"/>
  <cols>
    <col min="2" max="2" width="25.88671875" style="21" customWidth="1"/>
    <col min="3" max="3" width="19.33203125" style="21" customWidth="1"/>
    <col min="6" max="6" width="11.5546875" style="28"/>
    <col min="7" max="7" width="14" bestFit="1" customWidth="1"/>
    <col min="9" max="9" width="14.77734375" customWidth="1"/>
    <col min="10" max="10" width="13.5546875" customWidth="1"/>
    <col min="11" max="11" width="13.109375" customWidth="1"/>
    <col min="12" max="12" width="13.21875" customWidth="1"/>
    <col min="13" max="13" width="17.109375" customWidth="1"/>
    <col min="14" max="14" width="14.33203125" customWidth="1"/>
  </cols>
  <sheetData>
    <row r="1" spans="1:15" ht="34.200000000000003" x14ac:dyDescent="0.3">
      <c r="A1" s="12" t="s">
        <v>81</v>
      </c>
      <c r="B1" s="29" t="s">
        <v>83</v>
      </c>
      <c r="C1" s="29"/>
      <c r="D1" s="2" t="s">
        <v>91</v>
      </c>
      <c r="E1" s="2" t="s">
        <v>92</v>
      </c>
      <c r="F1" s="24" t="s">
        <v>1</v>
      </c>
      <c r="G1" s="2" t="s">
        <v>93</v>
      </c>
      <c r="H1" s="3" t="s">
        <v>85</v>
      </c>
      <c r="I1" s="3" t="s">
        <v>95</v>
      </c>
      <c r="J1" s="4" t="s">
        <v>86</v>
      </c>
      <c r="K1" s="5" t="s">
        <v>94</v>
      </c>
      <c r="L1" s="5" t="s">
        <v>90</v>
      </c>
      <c r="M1" s="3" t="s">
        <v>87</v>
      </c>
      <c r="N1" s="3" t="s">
        <v>88</v>
      </c>
      <c r="O1" s="13" t="s">
        <v>89</v>
      </c>
    </row>
    <row r="2" spans="1:15" x14ac:dyDescent="0.3">
      <c r="A2" s="32" t="s">
        <v>82</v>
      </c>
      <c r="B2" s="33"/>
      <c r="C2" s="33"/>
      <c r="D2" s="33"/>
      <c r="E2" s="33"/>
      <c r="F2" s="33"/>
      <c r="G2" s="33"/>
      <c r="H2" s="33"/>
      <c r="I2" s="33"/>
      <c r="J2" s="33"/>
      <c r="K2" s="33"/>
      <c r="L2" s="33"/>
      <c r="M2" s="33"/>
      <c r="N2" s="33"/>
      <c r="O2" s="34"/>
    </row>
    <row r="3" spans="1:15" ht="40.200000000000003" customHeight="1" x14ac:dyDescent="0.3">
      <c r="A3" s="6">
        <v>1</v>
      </c>
      <c r="B3" s="30" t="s">
        <v>63</v>
      </c>
      <c r="C3" s="30"/>
      <c r="D3" s="1">
        <f>756-227</f>
        <v>529</v>
      </c>
      <c r="E3" s="1"/>
      <c r="F3" s="25"/>
      <c r="G3" s="19">
        <f>+F3*E3</f>
        <v>0</v>
      </c>
      <c r="H3" s="14"/>
      <c r="I3" s="14"/>
      <c r="J3" s="14"/>
      <c r="K3" s="14"/>
      <c r="L3" s="14"/>
      <c r="M3" s="14"/>
      <c r="N3" s="14"/>
      <c r="O3" s="14"/>
    </row>
    <row r="4" spans="1:15" ht="36.6" customHeight="1" x14ac:dyDescent="0.3">
      <c r="A4" s="6">
        <v>2</v>
      </c>
      <c r="B4" s="30" t="s">
        <v>64</v>
      </c>
      <c r="C4" s="30"/>
      <c r="D4" s="1">
        <v>500</v>
      </c>
      <c r="E4" s="1"/>
      <c r="F4" s="25"/>
      <c r="G4" s="19">
        <f t="shared" ref="G4:G20" si="0">+F4*E4</f>
        <v>0</v>
      </c>
      <c r="H4" s="14"/>
      <c r="I4" s="14"/>
      <c r="J4" s="14"/>
      <c r="K4" s="14"/>
      <c r="L4" s="14"/>
      <c r="M4" s="14"/>
      <c r="N4" s="14"/>
      <c r="O4" s="14"/>
    </row>
    <row r="5" spans="1:15" ht="55.2" customHeight="1" x14ac:dyDescent="0.3">
      <c r="A5" s="6">
        <v>3</v>
      </c>
      <c r="B5" s="30" t="s">
        <v>65</v>
      </c>
      <c r="C5" s="30"/>
      <c r="D5" s="1">
        <v>50</v>
      </c>
      <c r="E5" s="1"/>
      <c r="F5" s="25"/>
      <c r="G5" s="19">
        <f t="shared" si="0"/>
        <v>0</v>
      </c>
      <c r="H5" s="14"/>
      <c r="I5" s="14"/>
      <c r="J5" s="14"/>
      <c r="K5" s="14"/>
      <c r="L5" s="14"/>
      <c r="M5" s="14"/>
      <c r="N5" s="14"/>
      <c r="O5" s="14"/>
    </row>
    <row r="6" spans="1:15" ht="64.2" customHeight="1" x14ac:dyDescent="0.3">
      <c r="A6" s="6">
        <v>4</v>
      </c>
      <c r="B6" s="30" t="s">
        <v>66</v>
      </c>
      <c r="C6" s="30"/>
      <c r="D6" s="1">
        <v>685</v>
      </c>
      <c r="E6" s="1"/>
      <c r="F6" s="25"/>
      <c r="G6" s="19">
        <f t="shared" si="0"/>
        <v>0</v>
      </c>
      <c r="H6" s="14"/>
      <c r="I6" s="14"/>
      <c r="J6" s="14"/>
      <c r="K6" s="14"/>
      <c r="L6" s="14"/>
      <c r="M6" s="14"/>
      <c r="N6" s="14"/>
      <c r="O6" s="14"/>
    </row>
    <row r="7" spans="1:15" x14ac:dyDescent="0.3">
      <c r="A7" s="6">
        <v>5</v>
      </c>
      <c r="B7" s="30" t="s">
        <v>67</v>
      </c>
      <c r="C7" s="30"/>
      <c r="D7" s="1">
        <v>16840</v>
      </c>
      <c r="E7" s="1"/>
      <c r="F7" s="25"/>
      <c r="G7" s="19">
        <f t="shared" si="0"/>
        <v>0</v>
      </c>
      <c r="H7" s="14"/>
      <c r="I7" s="14"/>
      <c r="J7" s="14"/>
      <c r="K7" s="14"/>
      <c r="L7" s="14"/>
      <c r="M7" s="14"/>
      <c r="N7" s="14"/>
      <c r="O7" s="14"/>
    </row>
    <row r="8" spans="1:15" ht="46.2" customHeight="1" x14ac:dyDescent="0.3">
      <c r="A8" s="6">
        <v>6</v>
      </c>
      <c r="B8" s="30" t="s">
        <v>68</v>
      </c>
      <c r="C8" s="30"/>
      <c r="D8" s="1">
        <f>120-36</f>
        <v>84</v>
      </c>
      <c r="E8" s="1"/>
      <c r="F8" s="25"/>
      <c r="G8" s="19">
        <f t="shared" si="0"/>
        <v>0</v>
      </c>
      <c r="H8" s="14"/>
      <c r="I8" s="14"/>
      <c r="J8" s="14"/>
      <c r="K8" s="14"/>
      <c r="L8" s="14"/>
      <c r="M8" s="14"/>
      <c r="N8" s="14"/>
      <c r="O8" s="14"/>
    </row>
    <row r="9" spans="1:15" x14ac:dyDescent="0.3">
      <c r="A9" s="6">
        <v>7</v>
      </c>
      <c r="B9" s="30" t="s">
        <v>69</v>
      </c>
      <c r="C9" s="30"/>
      <c r="D9" s="1">
        <f>12000-3600</f>
        <v>8400</v>
      </c>
      <c r="E9" s="1"/>
      <c r="F9" s="25"/>
      <c r="G9" s="19">
        <f t="shared" si="0"/>
        <v>0</v>
      </c>
      <c r="H9" s="14"/>
      <c r="I9" s="14"/>
      <c r="J9" s="14"/>
      <c r="K9" s="14"/>
      <c r="L9" s="14"/>
      <c r="M9" s="14"/>
      <c r="N9" s="14"/>
      <c r="O9" s="14"/>
    </row>
    <row r="10" spans="1:15" ht="33" customHeight="1" x14ac:dyDescent="0.3">
      <c r="A10" s="6">
        <v>8</v>
      </c>
      <c r="B10" s="30" t="s">
        <v>70</v>
      </c>
      <c r="C10" s="30"/>
      <c r="D10" s="1">
        <f>192-60</f>
        <v>132</v>
      </c>
      <c r="E10" s="1"/>
      <c r="F10" s="25"/>
      <c r="G10" s="19">
        <f t="shared" si="0"/>
        <v>0</v>
      </c>
      <c r="H10" s="14"/>
      <c r="I10" s="14"/>
      <c r="J10" s="14"/>
      <c r="K10" s="14"/>
      <c r="L10" s="14"/>
      <c r="M10" s="14"/>
      <c r="N10" s="14"/>
      <c r="O10" s="14"/>
    </row>
    <row r="11" spans="1:15" ht="60.6" customHeight="1" x14ac:dyDescent="0.3">
      <c r="A11" s="6">
        <v>9</v>
      </c>
      <c r="B11" s="30" t="s">
        <v>71</v>
      </c>
      <c r="C11" s="30"/>
      <c r="D11" s="1">
        <f>400-120</f>
        <v>280</v>
      </c>
      <c r="E11" s="1"/>
      <c r="F11" s="25"/>
      <c r="G11" s="19">
        <f t="shared" si="0"/>
        <v>0</v>
      </c>
      <c r="H11" s="14"/>
      <c r="I11" s="14"/>
      <c r="J11" s="14"/>
      <c r="K11" s="14"/>
      <c r="L11" s="14"/>
      <c r="M11" s="14"/>
      <c r="N11" s="14"/>
      <c r="O11" s="14"/>
    </row>
    <row r="12" spans="1:15" ht="48" customHeight="1" x14ac:dyDescent="0.3">
      <c r="A12" s="6">
        <v>10</v>
      </c>
      <c r="B12" s="30" t="s">
        <v>72</v>
      </c>
      <c r="C12" s="30"/>
      <c r="D12" s="1">
        <f>1000-300</f>
        <v>700</v>
      </c>
      <c r="E12" s="1"/>
      <c r="F12" s="25"/>
      <c r="G12" s="19">
        <f t="shared" si="0"/>
        <v>0</v>
      </c>
      <c r="H12" s="14"/>
      <c r="I12" s="14"/>
      <c r="J12" s="14"/>
      <c r="K12" s="14"/>
      <c r="L12" s="14"/>
      <c r="M12" s="14"/>
      <c r="N12" s="14"/>
      <c r="O12" s="14"/>
    </row>
    <row r="13" spans="1:15" ht="27.6" customHeight="1" x14ac:dyDescent="0.3">
      <c r="A13" s="6">
        <v>11</v>
      </c>
      <c r="B13" s="30" t="s">
        <v>73</v>
      </c>
      <c r="C13" s="30"/>
      <c r="D13" s="1">
        <f>500-150</f>
        <v>350</v>
      </c>
      <c r="E13" s="1"/>
      <c r="F13" s="25"/>
      <c r="G13" s="19">
        <f t="shared" si="0"/>
        <v>0</v>
      </c>
      <c r="H13" s="14"/>
      <c r="I13" s="14"/>
      <c r="J13" s="14"/>
      <c r="K13" s="14"/>
      <c r="L13" s="14"/>
      <c r="M13" s="14"/>
      <c r="N13" s="14"/>
      <c r="O13" s="14"/>
    </row>
    <row r="14" spans="1:15" ht="27" customHeight="1" x14ac:dyDescent="0.3">
      <c r="A14" s="6">
        <v>12</v>
      </c>
      <c r="B14" s="30" t="s">
        <v>74</v>
      </c>
      <c r="C14" s="30"/>
      <c r="D14" s="1">
        <f>500-150</f>
        <v>350</v>
      </c>
      <c r="E14" s="1"/>
      <c r="F14" s="25"/>
      <c r="G14" s="19">
        <f t="shared" si="0"/>
        <v>0</v>
      </c>
      <c r="H14" s="14"/>
      <c r="I14" s="14"/>
      <c r="J14" s="14"/>
      <c r="K14" s="14"/>
      <c r="L14" s="14"/>
      <c r="M14" s="14"/>
      <c r="N14" s="14"/>
      <c r="O14" s="14"/>
    </row>
    <row r="15" spans="1:15" ht="28.2" customHeight="1" x14ac:dyDescent="0.3">
      <c r="A15" s="6">
        <v>13</v>
      </c>
      <c r="B15" s="30" t="s">
        <v>75</v>
      </c>
      <c r="C15" s="30"/>
      <c r="D15" s="1">
        <f>500-150</f>
        <v>350</v>
      </c>
      <c r="E15" s="1"/>
      <c r="F15" s="25"/>
      <c r="G15" s="19">
        <f t="shared" si="0"/>
        <v>0</v>
      </c>
      <c r="H15" s="14"/>
      <c r="I15" s="14"/>
      <c r="J15" s="14"/>
      <c r="K15" s="14"/>
      <c r="L15" s="14"/>
      <c r="M15" s="14"/>
      <c r="N15" s="14"/>
      <c r="O15" s="14"/>
    </row>
    <row r="16" spans="1:15" x14ac:dyDescent="0.3">
      <c r="A16" s="6">
        <v>14</v>
      </c>
      <c r="B16" s="30" t="s">
        <v>76</v>
      </c>
      <c r="C16" s="30"/>
      <c r="D16" s="1">
        <f>100-30</f>
        <v>70</v>
      </c>
      <c r="E16" s="1"/>
      <c r="F16" s="25"/>
      <c r="G16" s="19">
        <f t="shared" si="0"/>
        <v>0</v>
      </c>
      <c r="H16" s="14"/>
      <c r="I16" s="14"/>
      <c r="J16" s="14"/>
      <c r="K16" s="14"/>
      <c r="L16" s="14"/>
      <c r="M16" s="14"/>
      <c r="N16" s="14"/>
      <c r="O16" s="14"/>
    </row>
    <row r="17" spans="1:15" ht="36" customHeight="1" x14ac:dyDescent="0.3">
      <c r="A17" s="6">
        <v>15</v>
      </c>
      <c r="B17" s="30" t="s">
        <v>77</v>
      </c>
      <c r="C17" s="30"/>
      <c r="D17" s="1">
        <v>2000</v>
      </c>
      <c r="E17" s="1"/>
      <c r="F17" s="25"/>
      <c r="G17" s="19">
        <f t="shared" si="0"/>
        <v>0</v>
      </c>
      <c r="H17" s="14"/>
      <c r="I17" s="14"/>
      <c r="J17" s="14"/>
      <c r="K17" s="14"/>
      <c r="L17" s="14"/>
      <c r="M17" s="14"/>
      <c r="N17" s="14"/>
      <c r="O17" s="14"/>
    </row>
    <row r="18" spans="1:15" ht="32.4" customHeight="1" x14ac:dyDescent="0.3">
      <c r="A18" s="6">
        <v>16</v>
      </c>
      <c r="B18" s="30" t="s">
        <v>78</v>
      </c>
      <c r="C18" s="30"/>
      <c r="D18" s="1">
        <v>10000</v>
      </c>
      <c r="E18" s="1"/>
      <c r="F18" s="25"/>
      <c r="G18" s="19">
        <f t="shared" si="0"/>
        <v>0</v>
      </c>
      <c r="H18" s="14"/>
      <c r="I18" s="14"/>
      <c r="J18" s="14"/>
      <c r="K18" s="14"/>
      <c r="L18" s="14"/>
      <c r="M18" s="14"/>
      <c r="N18" s="14"/>
      <c r="O18" s="14"/>
    </row>
    <row r="19" spans="1:15" ht="44.4" customHeight="1" x14ac:dyDescent="0.3">
      <c r="A19" s="6">
        <v>17</v>
      </c>
      <c r="B19" s="30" t="s">
        <v>79</v>
      </c>
      <c r="C19" s="30"/>
      <c r="D19" s="1">
        <v>6000</v>
      </c>
      <c r="E19" s="1"/>
      <c r="F19" s="25"/>
      <c r="G19" s="19">
        <f t="shared" si="0"/>
        <v>0</v>
      </c>
      <c r="H19" s="14"/>
      <c r="I19" s="14"/>
      <c r="J19" s="14"/>
      <c r="K19" s="14"/>
      <c r="L19" s="14"/>
      <c r="M19" s="14"/>
      <c r="N19" s="14"/>
      <c r="O19" s="14"/>
    </row>
    <row r="20" spans="1:15" x14ac:dyDescent="0.3">
      <c r="A20" s="6">
        <v>18</v>
      </c>
      <c r="B20" s="30" t="s">
        <v>80</v>
      </c>
      <c r="C20" s="30"/>
      <c r="D20" s="1">
        <v>2700</v>
      </c>
      <c r="E20" s="1"/>
      <c r="F20" s="25"/>
      <c r="G20" s="19">
        <f t="shared" si="0"/>
        <v>0</v>
      </c>
      <c r="H20" s="14"/>
      <c r="I20" s="14"/>
      <c r="J20" s="14"/>
      <c r="K20" s="14"/>
      <c r="L20" s="14"/>
      <c r="M20" s="14"/>
      <c r="N20" s="14"/>
      <c r="O20" s="14"/>
    </row>
    <row r="21" spans="1:15" x14ac:dyDescent="0.3">
      <c r="A21" s="15"/>
      <c r="B21" s="16"/>
      <c r="C21" s="16"/>
      <c r="D21" s="20"/>
      <c r="E21" s="20"/>
      <c r="F21" s="26"/>
      <c r="G21" s="20">
        <f>SUM(G3:G20)</f>
        <v>0</v>
      </c>
      <c r="H21" s="17"/>
      <c r="I21" s="17"/>
      <c r="J21" s="17"/>
      <c r="K21" s="17"/>
      <c r="L21" s="17"/>
      <c r="M21" s="17"/>
      <c r="N21" s="17"/>
      <c r="O21" s="18"/>
    </row>
    <row r="22" spans="1:15" x14ac:dyDescent="0.3">
      <c r="A22" s="35" t="s">
        <v>0</v>
      </c>
      <c r="B22" s="36"/>
      <c r="C22" s="36"/>
      <c r="D22" s="36"/>
      <c r="E22" s="36"/>
      <c r="F22" s="36"/>
      <c r="G22" s="36"/>
      <c r="H22" s="36"/>
      <c r="I22" s="36"/>
      <c r="J22" s="36"/>
      <c r="K22" s="36"/>
      <c r="L22" s="36"/>
      <c r="M22" s="36"/>
      <c r="N22" s="36"/>
      <c r="O22" s="37"/>
    </row>
    <row r="23" spans="1:15" ht="34.200000000000003" x14ac:dyDescent="0.3">
      <c r="A23" s="12" t="s">
        <v>81</v>
      </c>
      <c r="B23" s="29" t="s">
        <v>83</v>
      </c>
      <c r="C23" s="29"/>
      <c r="D23" s="2" t="s">
        <v>91</v>
      </c>
      <c r="E23" s="2" t="s">
        <v>92</v>
      </c>
      <c r="F23" s="24" t="s">
        <v>1</v>
      </c>
      <c r="G23" s="2" t="s">
        <v>93</v>
      </c>
      <c r="H23" s="3" t="s">
        <v>85</v>
      </c>
      <c r="I23" s="3" t="s">
        <v>95</v>
      </c>
      <c r="J23" s="4" t="s">
        <v>86</v>
      </c>
      <c r="K23" s="5" t="s">
        <v>94</v>
      </c>
      <c r="L23" s="5" t="s">
        <v>90</v>
      </c>
      <c r="M23" s="3" t="s">
        <v>87</v>
      </c>
      <c r="N23" s="3" t="s">
        <v>88</v>
      </c>
      <c r="O23" s="13" t="s">
        <v>89</v>
      </c>
    </row>
    <row r="24" spans="1:15" ht="22.8" x14ac:dyDescent="0.3">
      <c r="A24" s="8">
        <v>19</v>
      </c>
      <c r="B24" s="9" t="s">
        <v>2</v>
      </c>
      <c r="C24" s="9" t="s">
        <v>3</v>
      </c>
      <c r="D24" s="38">
        <v>800</v>
      </c>
      <c r="E24" s="7"/>
      <c r="F24" s="27"/>
      <c r="G24" s="7">
        <f>+E24*F24</f>
        <v>0</v>
      </c>
      <c r="H24" s="14"/>
      <c r="I24" s="14"/>
      <c r="J24" s="14"/>
      <c r="K24" s="14"/>
      <c r="L24" s="14"/>
      <c r="M24" s="14"/>
      <c r="N24" s="14"/>
      <c r="O24" s="14"/>
    </row>
    <row r="25" spans="1:15" ht="22.8" x14ac:dyDescent="0.3">
      <c r="A25" s="8">
        <v>20</v>
      </c>
      <c r="B25" s="9" t="s">
        <v>4</v>
      </c>
      <c r="C25" s="9" t="s">
        <v>5</v>
      </c>
      <c r="D25" s="7">
        <f>100-30</f>
        <v>70</v>
      </c>
      <c r="E25" s="7"/>
      <c r="F25" s="27"/>
      <c r="G25" s="7">
        <f t="shared" ref="G25:G76" si="1">+E25*F25</f>
        <v>0</v>
      </c>
      <c r="H25" s="14"/>
      <c r="I25" s="14"/>
      <c r="J25" s="14"/>
      <c r="K25" s="14"/>
      <c r="L25" s="14"/>
      <c r="M25" s="14"/>
      <c r="N25" s="14"/>
      <c r="O25" s="14"/>
    </row>
    <row r="26" spans="1:15" ht="57" x14ac:dyDescent="0.3">
      <c r="A26" s="8">
        <v>21</v>
      </c>
      <c r="B26" s="10" t="s">
        <v>6</v>
      </c>
      <c r="C26" s="9" t="s">
        <v>5</v>
      </c>
      <c r="D26" s="7">
        <v>2600</v>
      </c>
      <c r="E26" s="7"/>
      <c r="F26" s="27"/>
      <c r="G26" s="7">
        <f t="shared" si="1"/>
        <v>0</v>
      </c>
      <c r="H26" s="14"/>
      <c r="I26" s="14"/>
      <c r="J26" s="14"/>
      <c r="K26" s="14"/>
      <c r="L26" s="14"/>
      <c r="M26" s="14"/>
      <c r="N26" s="14"/>
      <c r="O26" s="14"/>
    </row>
    <row r="27" spans="1:15" ht="45.6" x14ac:dyDescent="0.3">
      <c r="A27" s="8">
        <v>22</v>
      </c>
      <c r="B27" s="10" t="s">
        <v>7</v>
      </c>
      <c r="C27" s="9" t="s">
        <v>3</v>
      </c>
      <c r="D27" s="7">
        <f>17500-5250</f>
        <v>12250</v>
      </c>
      <c r="E27" s="7"/>
      <c r="F27" s="27"/>
      <c r="G27" s="7">
        <f t="shared" si="1"/>
        <v>0</v>
      </c>
      <c r="H27" s="14"/>
      <c r="I27" s="14"/>
      <c r="J27" s="14"/>
      <c r="K27" s="14"/>
      <c r="L27" s="14"/>
      <c r="M27" s="14"/>
      <c r="N27" s="14"/>
      <c r="O27" s="14"/>
    </row>
    <row r="28" spans="1:15" x14ac:dyDescent="0.3">
      <c r="A28" s="8">
        <v>23</v>
      </c>
      <c r="B28" s="10" t="s">
        <v>8</v>
      </c>
      <c r="C28" s="9" t="s">
        <v>3</v>
      </c>
      <c r="D28" s="7">
        <f>23000-6900</f>
        <v>16100</v>
      </c>
      <c r="E28" s="7"/>
      <c r="F28" s="27"/>
      <c r="G28" s="7">
        <f t="shared" si="1"/>
        <v>0</v>
      </c>
      <c r="H28" s="14"/>
      <c r="I28" s="14"/>
      <c r="J28" s="14"/>
      <c r="K28" s="14"/>
      <c r="L28" s="14"/>
      <c r="M28" s="14"/>
      <c r="N28" s="14"/>
      <c r="O28" s="14"/>
    </row>
    <row r="29" spans="1:15" ht="45.6" x14ac:dyDescent="0.3">
      <c r="A29" s="8">
        <v>24</v>
      </c>
      <c r="B29" s="10" t="s">
        <v>9</v>
      </c>
      <c r="C29" s="9" t="s">
        <v>10</v>
      </c>
      <c r="D29" s="7">
        <f>11000-3300</f>
        <v>7700</v>
      </c>
      <c r="E29" s="7"/>
      <c r="F29" s="27"/>
      <c r="G29" s="7">
        <f t="shared" si="1"/>
        <v>0</v>
      </c>
      <c r="H29" s="14"/>
      <c r="I29" s="14"/>
      <c r="J29" s="14"/>
      <c r="K29" s="14"/>
      <c r="L29" s="14"/>
      <c r="M29" s="14"/>
      <c r="N29" s="14"/>
      <c r="O29" s="14"/>
    </row>
    <row r="30" spans="1:15" x14ac:dyDescent="0.3">
      <c r="A30" s="8">
        <v>25</v>
      </c>
      <c r="B30" s="9" t="s">
        <v>11</v>
      </c>
      <c r="C30" s="9" t="s">
        <v>3</v>
      </c>
      <c r="D30" s="7">
        <f>10600-3180</f>
        <v>7420</v>
      </c>
      <c r="E30" s="7"/>
      <c r="F30" s="27"/>
      <c r="G30" s="7">
        <f t="shared" si="1"/>
        <v>0</v>
      </c>
      <c r="H30" s="14"/>
      <c r="I30" s="14"/>
      <c r="J30" s="14"/>
      <c r="K30" s="14"/>
      <c r="L30" s="14"/>
      <c r="M30" s="14"/>
      <c r="N30" s="14"/>
      <c r="O30" s="14"/>
    </row>
    <row r="31" spans="1:15" x14ac:dyDescent="0.3">
      <c r="A31" s="8">
        <v>26</v>
      </c>
      <c r="B31" s="9" t="s">
        <v>12</v>
      </c>
      <c r="C31" s="9" t="s">
        <v>3</v>
      </c>
      <c r="D31" s="7">
        <f>4000-1200</f>
        <v>2800</v>
      </c>
      <c r="E31" s="7"/>
      <c r="F31" s="27"/>
      <c r="G31" s="7">
        <f t="shared" si="1"/>
        <v>0</v>
      </c>
      <c r="H31" s="14"/>
      <c r="I31" s="14"/>
      <c r="J31" s="14"/>
      <c r="K31" s="14"/>
      <c r="L31" s="14"/>
      <c r="M31" s="14"/>
      <c r="N31" s="14"/>
      <c r="O31" s="14"/>
    </row>
    <row r="32" spans="1:15" ht="57" x14ac:dyDescent="0.3">
      <c r="A32" s="8">
        <v>27</v>
      </c>
      <c r="B32" s="9" t="s">
        <v>13</v>
      </c>
      <c r="C32" s="9" t="s">
        <v>14</v>
      </c>
      <c r="D32" s="7">
        <f>4400-1320</f>
        <v>3080</v>
      </c>
      <c r="E32" s="7"/>
      <c r="F32" s="27"/>
      <c r="G32" s="7">
        <f t="shared" si="1"/>
        <v>0</v>
      </c>
      <c r="H32" s="14"/>
      <c r="I32" s="14"/>
      <c r="J32" s="14"/>
      <c r="K32" s="14"/>
      <c r="L32" s="14"/>
      <c r="M32" s="14"/>
      <c r="N32" s="14"/>
      <c r="O32" s="14"/>
    </row>
    <row r="33" spans="1:15" ht="34.200000000000003" x14ac:dyDescent="0.3">
      <c r="A33" s="8">
        <v>28</v>
      </c>
      <c r="B33" s="9" t="s">
        <v>15</v>
      </c>
      <c r="C33" s="9" t="s">
        <v>16</v>
      </c>
      <c r="D33" s="7">
        <f>2000-600</f>
        <v>1400</v>
      </c>
      <c r="E33" s="7"/>
      <c r="F33" s="27"/>
      <c r="G33" s="7">
        <f t="shared" si="1"/>
        <v>0</v>
      </c>
      <c r="H33" s="14"/>
      <c r="I33" s="14"/>
      <c r="J33" s="14"/>
      <c r="K33" s="14"/>
      <c r="L33" s="14"/>
      <c r="M33" s="14"/>
      <c r="N33" s="14"/>
      <c r="O33" s="14"/>
    </row>
    <row r="34" spans="1:15" x14ac:dyDescent="0.3">
      <c r="A34" s="8">
        <v>29</v>
      </c>
      <c r="B34" s="9" t="s">
        <v>17</v>
      </c>
      <c r="C34" s="9" t="s">
        <v>3</v>
      </c>
      <c r="D34" s="7">
        <f>101696-30509</f>
        <v>71187</v>
      </c>
      <c r="E34" s="7"/>
      <c r="F34" s="27"/>
      <c r="G34" s="7">
        <f t="shared" si="1"/>
        <v>0</v>
      </c>
      <c r="H34" s="14"/>
      <c r="I34" s="14"/>
      <c r="J34" s="14"/>
      <c r="K34" s="14"/>
      <c r="L34" s="14"/>
      <c r="M34" s="14"/>
      <c r="N34" s="14"/>
      <c r="O34" s="14"/>
    </row>
    <row r="35" spans="1:15" x14ac:dyDescent="0.3">
      <c r="A35" s="8">
        <v>30</v>
      </c>
      <c r="B35" s="9" t="s">
        <v>18</v>
      </c>
      <c r="C35" s="9" t="s">
        <v>10</v>
      </c>
      <c r="D35" s="7">
        <f>4000-1200</f>
        <v>2800</v>
      </c>
      <c r="E35" s="7"/>
      <c r="F35" s="27"/>
      <c r="G35" s="7">
        <f t="shared" si="1"/>
        <v>0</v>
      </c>
      <c r="H35" s="14"/>
      <c r="I35" s="14"/>
      <c r="J35" s="14"/>
      <c r="K35" s="14"/>
      <c r="L35" s="14"/>
      <c r="M35" s="14"/>
      <c r="N35" s="14"/>
      <c r="O35" s="14"/>
    </row>
    <row r="36" spans="1:15" ht="45.6" x14ac:dyDescent="0.3">
      <c r="A36" s="8">
        <v>31</v>
      </c>
      <c r="B36" s="9" t="s">
        <v>19</v>
      </c>
      <c r="C36" s="9" t="s">
        <v>10</v>
      </c>
      <c r="D36" s="7">
        <f>12000-3600</f>
        <v>8400</v>
      </c>
      <c r="E36" s="7"/>
      <c r="F36" s="27"/>
      <c r="G36" s="7">
        <f t="shared" si="1"/>
        <v>0</v>
      </c>
      <c r="H36" s="14"/>
      <c r="I36" s="14"/>
      <c r="J36" s="14"/>
      <c r="K36" s="14"/>
      <c r="L36" s="14"/>
      <c r="M36" s="14"/>
      <c r="N36" s="14"/>
      <c r="O36" s="14"/>
    </row>
    <row r="37" spans="1:15" ht="34.200000000000003" x14ac:dyDescent="0.3">
      <c r="A37" s="8">
        <v>32</v>
      </c>
      <c r="B37" s="9" t="s">
        <v>84</v>
      </c>
      <c r="C37" s="9" t="s">
        <v>14</v>
      </c>
      <c r="D37" s="7">
        <f>2500-750</f>
        <v>1750</v>
      </c>
      <c r="E37" s="7"/>
      <c r="F37" s="27"/>
      <c r="G37" s="7">
        <f t="shared" si="1"/>
        <v>0</v>
      </c>
      <c r="H37" s="14"/>
      <c r="I37" s="14"/>
      <c r="J37" s="14"/>
      <c r="K37" s="14"/>
      <c r="L37" s="14"/>
      <c r="M37" s="14"/>
      <c r="N37" s="14"/>
      <c r="O37" s="14"/>
    </row>
    <row r="38" spans="1:15" ht="22.8" x14ac:dyDescent="0.3">
      <c r="A38" s="8">
        <v>33</v>
      </c>
      <c r="B38" s="9" t="s">
        <v>20</v>
      </c>
      <c r="C38" s="9" t="s">
        <v>3</v>
      </c>
      <c r="D38" s="7">
        <v>4500</v>
      </c>
      <c r="E38" s="7"/>
      <c r="F38" s="27"/>
      <c r="G38" s="7">
        <f t="shared" si="1"/>
        <v>0</v>
      </c>
      <c r="H38" s="14"/>
      <c r="I38" s="14"/>
      <c r="J38" s="14"/>
      <c r="K38" s="14"/>
      <c r="L38" s="14"/>
      <c r="M38" s="14"/>
      <c r="N38" s="14"/>
      <c r="O38" s="14"/>
    </row>
    <row r="39" spans="1:15" ht="22.8" x14ac:dyDescent="0.3">
      <c r="A39" s="8">
        <v>34</v>
      </c>
      <c r="B39" s="9" t="s">
        <v>21</v>
      </c>
      <c r="C39" s="9" t="s">
        <v>14</v>
      </c>
      <c r="D39" s="7">
        <f>35000-10500</f>
        <v>24500</v>
      </c>
      <c r="E39" s="7"/>
      <c r="F39" s="27"/>
      <c r="G39" s="7">
        <f t="shared" si="1"/>
        <v>0</v>
      </c>
      <c r="H39" s="14"/>
      <c r="I39" s="14"/>
      <c r="J39" s="14"/>
      <c r="K39" s="14"/>
      <c r="L39" s="14"/>
      <c r="M39" s="14"/>
      <c r="N39" s="14"/>
      <c r="O39" s="14"/>
    </row>
    <row r="40" spans="1:15" ht="34.200000000000003" x14ac:dyDescent="0.3">
      <c r="A40" s="8">
        <v>35</v>
      </c>
      <c r="B40" s="9" t="s">
        <v>22</v>
      </c>
      <c r="C40" s="9" t="s">
        <v>14</v>
      </c>
      <c r="D40" s="7">
        <v>500</v>
      </c>
      <c r="E40" s="7"/>
      <c r="F40" s="27"/>
      <c r="G40" s="7">
        <f t="shared" si="1"/>
        <v>0</v>
      </c>
      <c r="H40" s="14"/>
      <c r="I40" s="14"/>
      <c r="J40" s="14"/>
      <c r="K40" s="14"/>
      <c r="L40" s="14"/>
      <c r="M40" s="14"/>
      <c r="N40" s="14"/>
      <c r="O40" s="14"/>
    </row>
    <row r="41" spans="1:15" x14ac:dyDescent="0.3">
      <c r="A41" s="8">
        <v>36</v>
      </c>
      <c r="B41" s="9" t="s">
        <v>23</v>
      </c>
      <c r="C41" s="9" t="s">
        <v>3</v>
      </c>
      <c r="D41" s="7">
        <f>6000-1800</f>
        <v>4200</v>
      </c>
      <c r="E41" s="7"/>
      <c r="F41" s="27"/>
      <c r="G41" s="7">
        <f t="shared" si="1"/>
        <v>0</v>
      </c>
      <c r="H41" s="14"/>
      <c r="I41" s="14"/>
      <c r="J41" s="14"/>
      <c r="K41" s="14"/>
      <c r="L41" s="14"/>
      <c r="M41" s="14"/>
      <c r="N41" s="14"/>
      <c r="O41" s="14"/>
    </row>
    <row r="42" spans="1:15" x14ac:dyDescent="0.3">
      <c r="A42" s="8">
        <v>37</v>
      </c>
      <c r="B42" s="9" t="s">
        <v>24</v>
      </c>
      <c r="C42" s="9" t="s">
        <v>3</v>
      </c>
      <c r="D42" s="7">
        <f>46195-13859</f>
        <v>32336</v>
      </c>
      <c r="E42" s="7"/>
      <c r="F42" s="27"/>
      <c r="G42" s="7">
        <f t="shared" si="1"/>
        <v>0</v>
      </c>
      <c r="H42" s="14"/>
      <c r="I42" s="14"/>
      <c r="J42" s="14"/>
      <c r="K42" s="14"/>
      <c r="L42" s="14"/>
      <c r="M42" s="14"/>
      <c r="N42" s="14"/>
      <c r="O42" s="14"/>
    </row>
    <row r="43" spans="1:15" ht="22.8" x14ac:dyDescent="0.3">
      <c r="A43" s="8">
        <v>38</v>
      </c>
      <c r="B43" s="9" t="s">
        <v>25</v>
      </c>
      <c r="C43" s="9" t="s">
        <v>14</v>
      </c>
      <c r="D43" s="7">
        <f>25845-7754</f>
        <v>18091</v>
      </c>
      <c r="E43" s="7"/>
      <c r="F43" s="27"/>
      <c r="G43" s="7">
        <f t="shared" si="1"/>
        <v>0</v>
      </c>
      <c r="H43" s="14"/>
      <c r="I43" s="14"/>
      <c r="J43" s="14"/>
      <c r="K43" s="14"/>
      <c r="L43" s="14"/>
      <c r="M43" s="14"/>
      <c r="N43" s="14"/>
      <c r="O43" s="14"/>
    </row>
    <row r="44" spans="1:15" ht="22.8" x14ac:dyDescent="0.3">
      <c r="A44" s="8">
        <v>39</v>
      </c>
      <c r="B44" s="10" t="s">
        <v>26</v>
      </c>
      <c r="C44" s="9" t="s">
        <v>14</v>
      </c>
      <c r="D44" s="7">
        <f>10000-3000</f>
        <v>7000</v>
      </c>
      <c r="E44" s="7"/>
      <c r="F44" s="27"/>
      <c r="G44" s="7">
        <f t="shared" si="1"/>
        <v>0</v>
      </c>
      <c r="H44" s="14"/>
      <c r="I44" s="14"/>
      <c r="J44" s="14"/>
      <c r="K44" s="14"/>
      <c r="L44" s="14"/>
      <c r="M44" s="14"/>
      <c r="N44" s="14"/>
      <c r="O44" s="14"/>
    </row>
    <row r="45" spans="1:15" ht="34.200000000000003" x14ac:dyDescent="0.3">
      <c r="A45" s="8">
        <v>40</v>
      </c>
      <c r="B45" s="10" t="s">
        <v>27</v>
      </c>
      <c r="C45" s="9" t="s">
        <v>3</v>
      </c>
      <c r="D45" s="7">
        <f>14695-4409</f>
        <v>10286</v>
      </c>
      <c r="E45" s="7"/>
      <c r="F45" s="27"/>
      <c r="G45" s="7">
        <f t="shared" si="1"/>
        <v>0</v>
      </c>
      <c r="H45" s="14"/>
      <c r="I45" s="14"/>
      <c r="J45" s="14"/>
      <c r="K45" s="14"/>
      <c r="L45" s="14"/>
      <c r="M45" s="14"/>
      <c r="N45" s="14"/>
      <c r="O45" s="14"/>
    </row>
    <row r="46" spans="1:15" ht="34.200000000000003" x14ac:dyDescent="0.3">
      <c r="A46" s="8">
        <v>41</v>
      </c>
      <c r="B46" s="9" t="s">
        <v>28</v>
      </c>
      <c r="C46" s="9" t="s">
        <v>14</v>
      </c>
      <c r="D46" s="7">
        <v>20000</v>
      </c>
      <c r="E46" s="7"/>
      <c r="F46" s="27"/>
      <c r="G46" s="7">
        <f t="shared" si="1"/>
        <v>0</v>
      </c>
      <c r="H46" s="14"/>
      <c r="I46" s="14"/>
      <c r="J46" s="14"/>
      <c r="K46" s="14"/>
      <c r="L46" s="14"/>
      <c r="M46" s="14"/>
      <c r="N46" s="14"/>
      <c r="O46" s="14"/>
    </row>
    <row r="47" spans="1:15" ht="22.8" x14ac:dyDescent="0.3">
      <c r="A47" s="8">
        <v>42</v>
      </c>
      <c r="B47" s="10" t="s">
        <v>29</v>
      </c>
      <c r="C47" s="9" t="s">
        <v>30</v>
      </c>
      <c r="D47" s="7">
        <f>6000-1800-200</f>
        <v>4000</v>
      </c>
      <c r="E47" s="7"/>
      <c r="F47" s="27"/>
      <c r="G47" s="7">
        <f t="shared" si="1"/>
        <v>0</v>
      </c>
      <c r="H47" s="14"/>
      <c r="I47" s="14"/>
      <c r="J47" s="14"/>
      <c r="K47" s="14"/>
      <c r="L47" s="14"/>
      <c r="M47" s="14"/>
      <c r="N47" s="14"/>
      <c r="O47" s="14"/>
    </row>
    <row r="48" spans="1:15" x14ac:dyDescent="0.3">
      <c r="A48" s="8">
        <v>43</v>
      </c>
      <c r="B48" s="10" t="s">
        <v>31</v>
      </c>
      <c r="C48" s="9" t="s">
        <v>3</v>
      </c>
      <c r="D48" s="7">
        <f>11500-3450</f>
        <v>8050</v>
      </c>
      <c r="E48" s="7"/>
      <c r="F48" s="27"/>
      <c r="G48" s="7">
        <f t="shared" si="1"/>
        <v>0</v>
      </c>
      <c r="H48" s="14"/>
      <c r="I48" s="14"/>
      <c r="J48" s="14"/>
      <c r="K48" s="14"/>
      <c r="L48" s="14"/>
      <c r="M48" s="14"/>
      <c r="N48" s="14"/>
      <c r="O48" s="14"/>
    </row>
    <row r="49" spans="1:15" x14ac:dyDescent="0.3">
      <c r="A49" s="8">
        <v>44</v>
      </c>
      <c r="B49" s="9" t="s">
        <v>32</v>
      </c>
      <c r="C49" s="9" t="s">
        <v>3</v>
      </c>
      <c r="D49" s="7">
        <f>6000-1800</f>
        <v>4200</v>
      </c>
      <c r="E49" s="7"/>
      <c r="F49" s="27"/>
      <c r="G49" s="7">
        <f t="shared" si="1"/>
        <v>0</v>
      </c>
      <c r="H49" s="14"/>
      <c r="I49" s="14"/>
      <c r="J49" s="14"/>
      <c r="K49" s="14"/>
      <c r="L49" s="14"/>
      <c r="M49" s="14"/>
      <c r="N49" s="14"/>
      <c r="O49" s="14"/>
    </row>
    <row r="50" spans="1:15" x14ac:dyDescent="0.3">
      <c r="A50" s="8">
        <v>45</v>
      </c>
      <c r="B50" s="10" t="s">
        <v>33</v>
      </c>
      <c r="C50" s="9" t="s">
        <v>14</v>
      </c>
      <c r="D50" s="7">
        <v>1000</v>
      </c>
      <c r="E50" s="7"/>
      <c r="F50" s="27"/>
      <c r="G50" s="7">
        <f t="shared" si="1"/>
        <v>0</v>
      </c>
      <c r="H50" s="14"/>
      <c r="I50" s="14"/>
      <c r="J50" s="14"/>
      <c r="K50" s="14"/>
      <c r="L50" s="14"/>
      <c r="M50" s="14"/>
      <c r="N50" s="14"/>
      <c r="O50" s="14"/>
    </row>
    <row r="51" spans="1:15" x14ac:dyDescent="0.3">
      <c r="A51" s="8">
        <v>46</v>
      </c>
      <c r="B51" s="9" t="s">
        <v>34</v>
      </c>
      <c r="C51" s="9" t="s">
        <v>3</v>
      </c>
      <c r="D51" s="7">
        <f>10000-3000</f>
        <v>7000</v>
      </c>
      <c r="E51" s="7"/>
      <c r="F51" s="27"/>
      <c r="G51" s="7">
        <f t="shared" si="1"/>
        <v>0</v>
      </c>
      <c r="H51" s="14"/>
      <c r="I51" s="14"/>
      <c r="J51" s="14"/>
      <c r="K51" s="14"/>
      <c r="L51" s="14"/>
      <c r="M51" s="14"/>
      <c r="N51" s="14"/>
      <c r="O51" s="14"/>
    </row>
    <row r="52" spans="1:15" ht="34.200000000000003" x14ac:dyDescent="0.3">
      <c r="A52" s="8">
        <v>47</v>
      </c>
      <c r="B52" s="9" t="s">
        <v>35</v>
      </c>
      <c r="C52" s="9" t="s">
        <v>14</v>
      </c>
      <c r="D52" s="7">
        <f>7500-2250</f>
        <v>5250</v>
      </c>
      <c r="E52" s="7"/>
      <c r="F52" s="27"/>
      <c r="G52" s="7">
        <f t="shared" si="1"/>
        <v>0</v>
      </c>
      <c r="H52" s="14"/>
      <c r="I52" s="14"/>
      <c r="J52" s="14"/>
      <c r="K52" s="14"/>
      <c r="L52" s="14"/>
      <c r="M52" s="14"/>
      <c r="N52" s="14"/>
      <c r="O52" s="14"/>
    </row>
    <row r="53" spans="1:15" ht="45.6" x14ac:dyDescent="0.3">
      <c r="A53" s="8">
        <v>48</v>
      </c>
      <c r="B53" s="9" t="s">
        <v>36</v>
      </c>
      <c r="C53" s="9" t="s">
        <v>3</v>
      </c>
      <c r="D53" s="7">
        <f>18410-5523</f>
        <v>12887</v>
      </c>
      <c r="E53" s="7"/>
      <c r="F53" s="27"/>
      <c r="G53" s="7">
        <f t="shared" si="1"/>
        <v>0</v>
      </c>
      <c r="H53" s="14"/>
      <c r="I53" s="14"/>
      <c r="J53" s="14"/>
      <c r="K53" s="14"/>
      <c r="L53" s="14"/>
      <c r="M53" s="14"/>
      <c r="N53" s="14"/>
      <c r="O53" s="14"/>
    </row>
    <row r="54" spans="1:15" ht="34.200000000000003" x14ac:dyDescent="0.3">
      <c r="A54" s="8">
        <v>49</v>
      </c>
      <c r="B54" s="9" t="s">
        <v>37</v>
      </c>
      <c r="C54" s="9" t="s">
        <v>14</v>
      </c>
      <c r="D54" s="7">
        <f>15000-2000</f>
        <v>13000</v>
      </c>
      <c r="E54" s="7"/>
      <c r="F54" s="27"/>
      <c r="G54" s="7">
        <f t="shared" si="1"/>
        <v>0</v>
      </c>
      <c r="H54" s="14"/>
      <c r="I54" s="14"/>
      <c r="J54" s="14"/>
      <c r="K54" s="14"/>
      <c r="L54" s="14"/>
      <c r="M54" s="14"/>
      <c r="N54" s="14"/>
      <c r="O54" s="14"/>
    </row>
    <row r="55" spans="1:15" x14ac:dyDescent="0.3">
      <c r="A55" s="8">
        <v>50</v>
      </c>
      <c r="B55" s="10" t="s">
        <v>38</v>
      </c>
      <c r="C55" s="9" t="s">
        <v>3</v>
      </c>
      <c r="D55" s="7">
        <f>40000-12000</f>
        <v>28000</v>
      </c>
      <c r="E55" s="7"/>
      <c r="F55" s="27"/>
      <c r="G55" s="7">
        <f t="shared" si="1"/>
        <v>0</v>
      </c>
      <c r="H55" s="14"/>
      <c r="I55" s="14"/>
      <c r="J55" s="14"/>
      <c r="K55" s="14"/>
      <c r="L55" s="14"/>
      <c r="M55" s="14"/>
      <c r="N55" s="14"/>
      <c r="O55" s="14"/>
    </row>
    <row r="56" spans="1:15" x14ac:dyDescent="0.3">
      <c r="A56" s="8">
        <v>51</v>
      </c>
      <c r="B56" s="9" t="s">
        <v>39</v>
      </c>
      <c r="C56" s="9" t="s">
        <v>3</v>
      </c>
      <c r="D56" s="7">
        <f>15970-4791</f>
        <v>11179</v>
      </c>
      <c r="E56" s="7"/>
      <c r="F56" s="27"/>
      <c r="G56" s="7">
        <f t="shared" si="1"/>
        <v>0</v>
      </c>
      <c r="H56" s="14"/>
      <c r="I56" s="14"/>
      <c r="J56" s="14"/>
      <c r="K56" s="14"/>
      <c r="L56" s="14"/>
      <c r="M56" s="14"/>
      <c r="N56" s="14"/>
      <c r="O56" s="14"/>
    </row>
    <row r="57" spans="1:15" ht="45.6" x14ac:dyDescent="0.3">
      <c r="A57" s="8">
        <v>52</v>
      </c>
      <c r="B57" s="9" t="s">
        <v>40</v>
      </c>
      <c r="C57" s="9" t="s">
        <v>14</v>
      </c>
      <c r="D57" s="7">
        <f>11500-3450</f>
        <v>8050</v>
      </c>
      <c r="E57" s="7"/>
      <c r="F57" s="27"/>
      <c r="G57" s="7">
        <f t="shared" si="1"/>
        <v>0</v>
      </c>
      <c r="H57" s="14"/>
      <c r="I57" s="14"/>
      <c r="J57" s="14"/>
      <c r="K57" s="14"/>
      <c r="L57" s="14"/>
      <c r="M57" s="14"/>
      <c r="N57" s="14"/>
      <c r="O57" s="14"/>
    </row>
    <row r="58" spans="1:15" x14ac:dyDescent="0.3">
      <c r="A58" s="8">
        <v>53</v>
      </c>
      <c r="B58" s="10" t="s">
        <v>41</v>
      </c>
      <c r="C58" s="9" t="s">
        <v>14</v>
      </c>
      <c r="D58" s="7">
        <f>10000-3000</f>
        <v>7000</v>
      </c>
      <c r="E58" s="7"/>
      <c r="F58" s="27"/>
      <c r="G58" s="7">
        <f t="shared" si="1"/>
        <v>0</v>
      </c>
      <c r="H58" s="14"/>
      <c r="I58" s="14"/>
      <c r="J58" s="14"/>
      <c r="K58" s="14"/>
      <c r="L58" s="14"/>
      <c r="M58" s="14"/>
      <c r="N58" s="14"/>
      <c r="O58" s="14"/>
    </row>
    <row r="59" spans="1:15" x14ac:dyDescent="0.3">
      <c r="A59" s="8">
        <v>54</v>
      </c>
      <c r="B59" s="9" t="s">
        <v>42</v>
      </c>
      <c r="C59" s="9" t="s">
        <v>3</v>
      </c>
      <c r="D59" s="7">
        <f>77900-23370</f>
        <v>54530</v>
      </c>
      <c r="E59" s="7"/>
      <c r="F59" s="27"/>
      <c r="G59" s="7">
        <f t="shared" si="1"/>
        <v>0</v>
      </c>
      <c r="H59" s="14"/>
      <c r="I59" s="14"/>
      <c r="J59" s="14"/>
      <c r="K59" s="14"/>
      <c r="L59" s="14"/>
      <c r="M59" s="14"/>
      <c r="N59" s="14"/>
      <c r="O59" s="14"/>
    </row>
    <row r="60" spans="1:15" ht="22.8" x14ac:dyDescent="0.3">
      <c r="A60" s="8">
        <v>55</v>
      </c>
      <c r="B60" s="9" t="s">
        <v>43</v>
      </c>
      <c r="C60" s="9" t="s">
        <v>44</v>
      </c>
      <c r="D60" s="7">
        <f>1000-300</f>
        <v>700</v>
      </c>
      <c r="E60" s="7"/>
      <c r="F60" s="27"/>
      <c r="G60" s="7">
        <f t="shared" si="1"/>
        <v>0</v>
      </c>
      <c r="H60" s="14"/>
      <c r="I60" s="14"/>
      <c r="J60" s="14"/>
      <c r="K60" s="14"/>
      <c r="L60" s="14"/>
      <c r="M60" s="14"/>
      <c r="N60" s="14"/>
      <c r="O60" s="14"/>
    </row>
    <row r="61" spans="1:15" ht="34.200000000000003" x14ac:dyDescent="0.3">
      <c r="A61" s="8">
        <v>56</v>
      </c>
      <c r="B61" s="9" t="s">
        <v>45</v>
      </c>
      <c r="C61" s="9" t="s">
        <v>14</v>
      </c>
      <c r="D61" s="7">
        <f>7500-2250</f>
        <v>5250</v>
      </c>
      <c r="E61" s="7"/>
      <c r="F61" s="27"/>
      <c r="G61" s="7">
        <f t="shared" si="1"/>
        <v>0</v>
      </c>
      <c r="H61" s="14"/>
      <c r="I61" s="14"/>
      <c r="J61" s="14"/>
      <c r="K61" s="14"/>
      <c r="L61" s="14"/>
      <c r="M61" s="14"/>
      <c r="N61" s="14"/>
      <c r="O61" s="14"/>
    </row>
    <row r="62" spans="1:15" x14ac:dyDescent="0.3">
      <c r="A62" s="8">
        <v>57</v>
      </c>
      <c r="B62" s="9" t="s">
        <v>46</v>
      </c>
      <c r="C62" s="9" t="s">
        <v>3</v>
      </c>
      <c r="D62" s="7">
        <f>4000-1200</f>
        <v>2800</v>
      </c>
      <c r="E62" s="7"/>
      <c r="F62" s="27"/>
      <c r="G62" s="7">
        <f t="shared" si="1"/>
        <v>0</v>
      </c>
      <c r="H62" s="14"/>
      <c r="I62" s="14"/>
      <c r="J62" s="14"/>
      <c r="K62" s="14"/>
      <c r="L62" s="14"/>
      <c r="M62" s="14"/>
      <c r="N62" s="14"/>
      <c r="O62" s="14"/>
    </row>
    <row r="63" spans="1:15" ht="45.6" x14ac:dyDescent="0.3">
      <c r="A63" s="8">
        <v>58</v>
      </c>
      <c r="B63" s="9" t="s">
        <v>47</v>
      </c>
      <c r="C63" s="9" t="s">
        <v>48</v>
      </c>
      <c r="D63" s="7">
        <f>2500-750</f>
        <v>1750</v>
      </c>
      <c r="E63" s="7"/>
      <c r="F63" s="27"/>
      <c r="G63" s="7">
        <f t="shared" si="1"/>
        <v>0</v>
      </c>
      <c r="H63" s="14"/>
      <c r="I63" s="14"/>
      <c r="J63" s="14"/>
      <c r="K63" s="14"/>
      <c r="L63" s="14"/>
      <c r="M63" s="14"/>
      <c r="N63" s="14"/>
      <c r="O63" s="14"/>
    </row>
    <row r="64" spans="1:15" ht="45.6" x14ac:dyDescent="0.3">
      <c r="A64" s="8">
        <v>59</v>
      </c>
      <c r="B64" s="9" t="s">
        <v>49</v>
      </c>
      <c r="C64" s="9" t="s">
        <v>3</v>
      </c>
      <c r="D64" s="7">
        <f>7500-2250</f>
        <v>5250</v>
      </c>
      <c r="E64" s="7"/>
      <c r="F64" s="27"/>
      <c r="G64" s="7">
        <f t="shared" si="1"/>
        <v>0</v>
      </c>
      <c r="H64" s="14"/>
      <c r="I64" s="14"/>
      <c r="J64" s="14"/>
      <c r="K64" s="14"/>
      <c r="L64" s="14"/>
      <c r="M64" s="14"/>
      <c r="N64" s="14"/>
      <c r="O64" s="14"/>
    </row>
    <row r="65" spans="1:15" ht="45.6" x14ac:dyDescent="0.3">
      <c r="A65" s="8">
        <v>60</v>
      </c>
      <c r="B65" s="9" t="s">
        <v>50</v>
      </c>
      <c r="C65" s="9" t="s">
        <v>5</v>
      </c>
      <c r="D65" s="7">
        <f>3500-1050</f>
        <v>2450</v>
      </c>
      <c r="E65" s="7"/>
      <c r="F65" s="27"/>
      <c r="G65" s="7">
        <f t="shared" si="1"/>
        <v>0</v>
      </c>
      <c r="H65" s="14"/>
      <c r="I65" s="14"/>
      <c r="J65" s="14"/>
      <c r="K65" s="14"/>
      <c r="L65" s="14"/>
      <c r="M65" s="14"/>
      <c r="N65" s="14"/>
      <c r="O65" s="14"/>
    </row>
    <row r="66" spans="1:15" x14ac:dyDescent="0.3">
      <c r="A66" s="8">
        <v>61</v>
      </c>
      <c r="B66" s="9" t="s">
        <v>51</v>
      </c>
      <c r="C66" s="9" t="s">
        <v>3</v>
      </c>
      <c r="D66" s="7">
        <f>10000-3000</f>
        <v>7000</v>
      </c>
      <c r="E66" s="7"/>
      <c r="F66" s="27"/>
      <c r="G66" s="7">
        <f t="shared" si="1"/>
        <v>0</v>
      </c>
      <c r="H66" s="14"/>
      <c r="I66" s="14"/>
      <c r="J66" s="14"/>
      <c r="K66" s="14"/>
      <c r="L66" s="14"/>
      <c r="M66" s="14"/>
      <c r="N66" s="14"/>
      <c r="O66" s="14"/>
    </row>
    <row r="67" spans="1:15" ht="45.6" x14ac:dyDescent="0.3">
      <c r="A67" s="8">
        <v>62</v>
      </c>
      <c r="B67" s="9" t="s">
        <v>52</v>
      </c>
      <c r="C67" s="9" t="s">
        <v>44</v>
      </c>
      <c r="D67" s="7">
        <f>5000-1500</f>
        <v>3500</v>
      </c>
      <c r="E67" s="7"/>
      <c r="F67" s="27"/>
      <c r="G67" s="7">
        <f t="shared" si="1"/>
        <v>0</v>
      </c>
      <c r="H67" s="14"/>
      <c r="I67" s="14"/>
      <c r="J67" s="14"/>
      <c r="K67" s="14"/>
      <c r="L67" s="14"/>
      <c r="M67" s="14"/>
      <c r="N67" s="14"/>
      <c r="O67" s="14"/>
    </row>
    <row r="68" spans="1:15" x14ac:dyDescent="0.3">
      <c r="A68" s="8">
        <v>63</v>
      </c>
      <c r="B68" s="9" t="s">
        <v>53</v>
      </c>
      <c r="C68" s="9" t="s">
        <v>3</v>
      </c>
      <c r="D68" s="7">
        <f>20000-6000</f>
        <v>14000</v>
      </c>
      <c r="E68" s="7"/>
      <c r="F68" s="27"/>
      <c r="G68" s="7">
        <f t="shared" si="1"/>
        <v>0</v>
      </c>
      <c r="H68" s="14"/>
      <c r="I68" s="14"/>
      <c r="J68" s="14"/>
      <c r="K68" s="14"/>
      <c r="L68" s="14"/>
      <c r="M68" s="14"/>
      <c r="N68" s="14"/>
      <c r="O68" s="14"/>
    </row>
    <row r="69" spans="1:15" ht="57" x14ac:dyDescent="0.3">
      <c r="A69" s="8">
        <v>64</v>
      </c>
      <c r="B69" s="9" t="s">
        <v>54</v>
      </c>
      <c r="C69" s="9" t="s">
        <v>55</v>
      </c>
      <c r="D69" s="7">
        <f>2000-600</f>
        <v>1400</v>
      </c>
      <c r="E69" s="7"/>
      <c r="F69" s="27"/>
      <c r="G69" s="7">
        <f t="shared" si="1"/>
        <v>0</v>
      </c>
      <c r="H69" s="14"/>
      <c r="I69" s="14"/>
      <c r="J69" s="14"/>
      <c r="K69" s="14"/>
      <c r="L69" s="14"/>
      <c r="M69" s="14"/>
      <c r="N69" s="14"/>
      <c r="O69" s="14"/>
    </row>
    <row r="70" spans="1:15" ht="22.8" x14ac:dyDescent="0.3">
      <c r="A70" s="8">
        <v>65</v>
      </c>
      <c r="B70" s="9" t="s">
        <v>56</v>
      </c>
      <c r="C70" s="9" t="s">
        <v>30</v>
      </c>
      <c r="D70" s="7">
        <v>10000</v>
      </c>
      <c r="E70" s="7"/>
      <c r="F70" s="27"/>
      <c r="G70" s="7">
        <f t="shared" si="1"/>
        <v>0</v>
      </c>
      <c r="H70" s="14"/>
      <c r="I70" s="14"/>
      <c r="J70" s="14"/>
      <c r="K70" s="14"/>
      <c r="L70" s="14"/>
      <c r="M70" s="14"/>
      <c r="N70" s="14"/>
      <c r="O70" s="14"/>
    </row>
    <row r="71" spans="1:15" ht="34.200000000000003" x14ac:dyDescent="0.3">
      <c r="A71" s="8">
        <v>66</v>
      </c>
      <c r="B71" s="9" t="s">
        <v>57</v>
      </c>
      <c r="C71" s="9" t="s">
        <v>5</v>
      </c>
      <c r="D71" s="7">
        <v>7000</v>
      </c>
      <c r="E71" s="7"/>
      <c r="F71" s="27"/>
      <c r="G71" s="7">
        <f t="shared" si="1"/>
        <v>0</v>
      </c>
      <c r="H71" s="14"/>
      <c r="I71" s="14"/>
      <c r="J71" s="14"/>
      <c r="K71" s="14"/>
      <c r="L71" s="14"/>
      <c r="M71" s="14"/>
      <c r="N71" s="14"/>
      <c r="O71" s="14"/>
    </row>
    <row r="72" spans="1:15" x14ac:dyDescent="0.3">
      <c r="A72" s="8">
        <v>67</v>
      </c>
      <c r="B72" s="9" t="s">
        <v>58</v>
      </c>
      <c r="C72" s="9" t="s">
        <v>3</v>
      </c>
      <c r="D72" s="7">
        <f>20000-6000</f>
        <v>14000</v>
      </c>
      <c r="E72" s="7"/>
      <c r="F72" s="27"/>
      <c r="G72" s="7">
        <f t="shared" si="1"/>
        <v>0</v>
      </c>
      <c r="H72" s="14"/>
      <c r="I72" s="14"/>
      <c r="J72" s="14"/>
      <c r="K72" s="14"/>
      <c r="L72" s="14"/>
      <c r="M72" s="14"/>
      <c r="N72" s="14"/>
      <c r="O72" s="14"/>
    </row>
    <row r="73" spans="1:15" ht="34.200000000000003" x14ac:dyDescent="0.3">
      <c r="A73" s="8">
        <v>68</v>
      </c>
      <c r="B73" s="9" t="s">
        <v>59</v>
      </c>
      <c r="C73" s="9" t="s">
        <v>5</v>
      </c>
      <c r="D73" s="7">
        <f>3000-900</f>
        <v>2100</v>
      </c>
      <c r="E73" s="7"/>
      <c r="F73" s="27"/>
      <c r="G73" s="7">
        <f t="shared" si="1"/>
        <v>0</v>
      </c>
      <c r="H73" s="14"/>
      <c r="I73" s="14"/>
      <c r="J73" s="14"/>
      <c r="K73" s="14"/>
      <c r="L73" s="14"/>
      <c r="M73" s="14"/>
      <c r="N73" s="14"/>
      <c r="O73" s="14"/>
    </row>
    <row r="74" spans="1:15" ht="45.6" x14ac:dyDescent="0.3">
      <c r="A74" s="8">
        <v>69</v>
      </c>
      <c r="B74" s="9" t="s">
        <v>60</v>
      </c>
      <c r="C74" s="9" t="s">
        <v>55</v>
      </c>
      <c r="D74" s="7">
        <f>2000-600</f>
        <v>1400</v>
      </c>
      <c r="E74" s="7"/>
      <c r="F74" s="27"/>
      <c r="G74" s="7">
        <f t="shared" si="1"/>
        <v>0</v>
      </c>
      <c r="H74" s="14"/>
      <c r="I74" s="14"/>
      <c r="J74" s="14"/>
      <c r="K74" s="14"/>
      <c r="L74" s="14"/>
      <c r="M74" s="14"/>
      <c r="N74" s="14"/>
      <c r="O74" s="14"/>
    </row>
    <row r="75" spans="1:15" x14ac:dyDescent="0.3">
      <c r="A75" s="8">
        <v>70</v>
      </c>
      <c r="B75" s="11" t="s">
        <v>61</v>
      </c>
      <c r="C75" s="9" t="s">
        <v>30</v>
      </c>
      <c r="D75" s="7">
        <f>40000-12000</f>
        <v>28000</v>
      </c>
      <c r="E75" s="7"/>
      <c r="F75" s="27"/>
      <c r="G75" s="7">
        <f t="shared" si="1"/>
        <v>0</v>
      </c>
      <c r="H75" s="14"/>
      <c r="I75" s="14"/>
      <c r="J75" s="14"/>
      <c r="K75" s="14"/>
      <c r="L75" s="14"/>
      <c r="M75" s="14"/>
      <c r="N75" s="14"/>
      <c r="O75" s="14"/>
    </row>
    <row r="76" spans="1:15" ht="22.8" x14ac:dyDescent="0.3">
      <c r="A76" s="8">
        <v>71</v>
      </c>
      <c r="B76" s="9" t="s">
        <v>62</v>
      </c>
      <c r="C76" s="9" t="s">
        <v>44</v>
      </c>
      <c r="D76" s="7">
        <f>2500-750</f>
        <v>1750</v>
      </c>
      <c r="E76" s="7"/>
      <c r="F76" s="27"/>
      <c r="G76" s="7">
        <f t="shared" si="1"/>
        <v>0</v>
      </c>
      <c r="H76" s="14"/>
      <c r="I76" s="14"/>
      <c r="J76" s="14"/>
      <c r="K76" s="14"/>
      <c r="L76" s="14"/>
      <c r="M76" s="14"/>
      <c r="N76" s="14"/>
      <c r="O76" s="14"/>
    </row>
    <row r="77" spans="1:15" x14ac:dyDescent="0.3">
      <c r="G77" s="22">
        <f>SUM(G24:G76)</f>
        <v>0</v>
      </c>
    </row>
    <row r="78" spans="1:15" x14ac:dyDescent="0.3">
      <c r="E78" s="31" t="s">
        <v>96</v>
      </c>
      <c r="F78" s="31"/>
      <c r="G78" s="23">
        <f>+G21+G77</f>
        <v>0</v>
      </c>
    </row>
  </sheetData>
  <mergeCells count="23">
    <mergeCell ref="E78:F78"/>
    <mergeCell ref="B12:C12"/>
    <mergeCell ref="B1:C1"/>
    <mergeCell ref="A2:O2"/>
    <mergeCell ref="B3:C3"/>
    <mergeCell ref="B4:C4"/>
    <mergeCell ref="B5:C5"/>
    <mergeCell ref="B6:C6"/>
    <mergeCell ref="B7:C7"/>
    <mergeCell ref="B8:C8"/>
    <mergeCell ref="B9:C9"/>
    <mergeCell ref="B10:C10"/>
    <mergeCell ref="B11:C11"/>
    <mergeCell ref="B19:C19"/>
    <mergeCell ref="B20:C20"/>
    <mergeCell ref="A22:O22"/>
    <mergeCell ref="B23:C23"/>
    <mergeCell ref="B13:C13"/>
    <mergeCell ref="B14:C14"/>
    <mergeCell ref="B15:C15"/>
    <mergeCell ref="B16:C16"/>
    <mergeCell ref="B17:C17"/>
    <mergeCell ref="B18:C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dc:description/>
  <cp:lastModifiedBy>Paola Rios</cp:lastModifiedBy>
  <cp:revision>2</cp:revision>
  <cp:lastPrinted>2021-12-29T12:03:18Z</cp:lastPrinted>
  <dcterms:created xsi:type="dcterms:W3CDTF">2021-12-09T12:28:36Z</dcterms:created>
  <dcterms:modified xsi:type="dcterms:W3CDTF">2022-04-13T17:55:11Z</dcterms:modified>
  <dc:language>es-AR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